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570" windowHeight="13035" activeTab="0"/>
  </bookViews>
  <sheets>
    <sheet name="Passfeder" sheetId="1" r:id="rId1"/>
    <sheet name="Tabelle1" sheetId="2" state="hidden" r:id="rId2"/>
  </sheets>
  <definedNames>
    <definedName name="b_0">'Tabelle1'!$E$31</definedName>
    <definedName name="d">'Passfeder'!$F$11</definedName>
    <definedName name="F">'Passfeder'!$F$42</definedName>
    <definedName name="h">'Tabelle1'!$H$6</definedName>
    <definedName name="hh">'Tabelle1'!$H$25</definedName>
    <definedName name="i">'Tabelle1'!$B$6</definedName>
    <definedName name="k">'Passfeder'!$J$29</definedName>
    <definedName name="l">'Passfeder'!$F$24</definedName>
    <definedName name="l_nenn">'Tabelle1'!$R$37</definedName>
    <definedName name="laenge">'Tabelle1'!$H$9</definedName>
    <definedName name="llaenge">'Tabelle1'!$H$28</definedName>
    <definedName name="M">'Passfeder'!$F$8</definedName>
    <definedName name="p">'Passfeder'!$F$45</definedName>
    <definedName name="p_0">'Passfeder'!$F$37</definedName>
    <definedName name="p_mat">'Tabelle1'!$E$9</definedName>
    <definedName name="p_zul">'Passfeder'!$F$48</definedName>
    <definedName name="Passfederform">'Tabelle1'!$Q$42</definedName>
    <definedName name="Passfedertyp">'Tabelle1'!$H$21</definedName>
    <definedName name="_xlnm.Print_Area" localSheetId="0">'Passfeder'!$B$2:$K$52</definedName>
    <definedName name="Sicherheit">'Passfeder'!$F$50</definedName>
    <definedName name="t_1">'Tabelle1'!$H$5</definedName>
    <definedName name="t_t">'Passfeder'!$F$21</definedName>
    <definedName name="tt_1">'Tabelle1'!$H$24</definedName>
    <definedName name="ttyp">'Tabelle1'!$H$29</definedName>
    <definedName name="ttyp_b">'Tabelle1'!$H$30</definedName>
    <definedName name="typ">'Tabelle1'!$H$10</definedName>
    <definedName name="typ_b">'Tabelle1'!$H$11</definedName>
    <definedName name="Z_763C3A33_ADAF_417F_BA14_9A76A92C90DB_.wvu.Cols" localSheetId="0" hidden="1">'Passfeder'!$N:$N</definedName>
    <definedName name="Z_763C3A33_ADAF_417F_BA14_9A76A92C90DB_.wvu.PrintArea" localSheetId="0" hidden="1">'Passfeder'!$B$3:$K$52</definedName>
  </definedNames>
  <calcPr fullCalcOnLoad="1"/>
</workbook>
</file>

<file path=xl/sharedStrings.xml><?xml version="1.0" encoding="utf-8"?>
<sst xmlns="http://schemas.openxmlformats.org/spreadsheetml/2006/main" count="139" uniqueCount="122">
  <si>
    <t>Passfeder</t>
  </si>
  <si>
    <t>Nm</t>
  </si>
  <si>
    <t>mm</t>
  </si>
  <si>
    <t>N</t>
  </si>
  <si>
    <t>Stahl, Stahlguss</t>
  </si>
  <si>
    <t>Grauguss</t>
  </si>
  <si>
    <t>Temperguss</t>
  </si>
  <si>
    <t>Bronze, Messing</t>
  </si>
  <si>
    <t>AlMg, AlMn, AlMgS ausgehärtet</t>
  </si>
  <si>
    <t>Stahl, Stahlguss, gehärtet</t>
  </si>
  <si>
    <t>AlCuMg, ausgehärtet</t>
  </si>
  <si>
    <t>AlSi, AlSiMg, Gusslegierung</t>
  </si>
  <si>
    <t>Beanspruchungsfaktor:</t>
  </si>
  <si>
    <t>einseitig, ruhend</t>
  </si>
  <si>
    <t>einseitig, leichte Stöße</t>
  </si>
  <si>
    <t>einseitig, starke Stöße</t>
  </si>
  <si>
    <t>wechselnd, leichte Stöße</t>
  </si>
  <si>
    <t>wechselnd, starke Stöße</t>
  </si>
  <si>
    <t>(formschlüssig)</t>
  </si>
  <si>
    <t xml:space="preserve">M = </t>
  </si>
  <si>
    <t xml:space="preserve">d = </t>
  </si>
  <si>
    <r>
      <t>N/mm</t>
    </r>
    <r>
      <rPr>
        <vertAlign val="super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</si>
  <si>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</t>
    </r>
  </si>
  <si>
    <t xml:space="preserve">p = </t>
  </si>
  <si>
    <r>
      <t>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</si>
  <si>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</si>
  <si>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 xml:space="preserve">S = </t>
  </si>
  <si>
    <r>
      <t>p</t>
    </r>
    <r>
      <rPr>
        <vertAlign val="subscript"/>
        <sz val="10"/>
        <rFont val="Arial"/>
        <family val="2"/>
      </rPr>
      <t>zul</t>
    </r>
    <r>
      <rPr>
        <sz val="10"/>
        <rFont val="Arial"/>
        <family val="2"/>
      </rPr>
      <t xml:space="preserve"> = </t>
    </r>
  </si>
  <si>
    <t>nur 1 oder 2 Passfedern möglich und sinnvoll</t>
  </si>
  <si>
    <t>Drehmoment:</t>
  </si>
  <si>
    <t>Umfangskraft:</t>
  </si>
  <si>
    <t>Anzahl de Passfedern:</t>
  </si>
  <si>
    <t>Flankenpressung:</t>
  </si>
  <si>
    <t>in der Nabe:</t>
  </si>
  <si>
    <t>Sicherheit:</t>
  </si>
  <si>
    <r>
      <t>l</t>
    </r>
    <r>
      <rPr>
        <vertAlign val="subscript"/>
        <sz val="10"/>
        <rFont val="Arial"/>
        <family val="2"/>
      </rPr>
      <t xml:space="preserve"> t</t>
    </r>
    <r>
      <rPr>
        <sz val="10"/>
        <rFont val="Arial"/>
        <family val="0"/>
      </rPr>
      <t xml:space="preserve"> = </t>
    </r>
  </si>
  <si>
    <t>durchmesser</t>
  </si>
  <si>
    <t>Wellen-</t>
  </si>
  <si>
    <t>tragende</t>
  </si>
  <si>
    <t>Passfederlänge:</t>
  </si>
  <si>
    <t xml:space="preserve">Zulässige </t>
  </si>
  <si>
    <t>Beanspruchungs-</t>
  </si>
  <si>
    <t>faktor:</t>
  </si>
  <si>
    <t>Anhaltswerte für zul.</t>
  </si>
  <si>
    <t>Flankenpressung</t>
  </si>
  <si>
    <t>in der Nabennut:</t>
  </si>
  <si>
    <t>HalloMeister</t>
  </si>
  <si>
    <t>Welle-Nabe-Verbindung</t>
  </si>
  <si>
    <r>
      <t xml:space="preserve"> = h - t</t>
    </r>
    <r>
      <rPr>
        <vertAlign val="subscript"/>
        <sz val="10"/>
        <rFont val="Arial"/>
        <family val="2"/>
      </rPr>
      <t>1</t>
    </r>
  </si>
  <si>
    <t>Passfederhöhe:</t>
  </si>
  <si>
    <t>Niedrige Form</t>
  </si>
  <si>
    <t>d_min</t>
  </si>
  <si>
    <t>d_max</t>
  </si>
  <si>
    <t>Niedrige Form (DIN 6885)</t>
  </si>
  <si>
    <t>Wellendurchmesser</t>
  </si>
  <si>
    <t>h =</t>
  </si>
  <si>
    <t>d =</t>
  </si>
  <si>
    <t>t_1 =</t>
  </si>
  <si>
    <t>Hohe Form (DIN 6885)</t>
  </si>
  <si>
    <t>Passfedertyp</t>
  </si>
  <si>
    <t>Hohe Form</t>
  </si>
  <si>
    <t>Gewählte Passfeder</t>
  </si>
  <si>
    <t>t1=tt_1</t>
  </si>
  <si>
    <t>h=hh</t>
  </si>
  <si>
    <t>t1=t_1</t>
  </si>
  <si>
    <t>h=h</t>
  </si>
  <si>
    <t>tt_1 =</t>
  </si>
  <si>
    <t>hh =</t>
  </si>
  <si>
    <t>gewählter B.-faktor</t>
  </si>
  <si>
    <t>gewählter Werkstoff</t>
  </si>
  <si>
    <r>
      <t xml:space="preserve">t 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</t>
    </r>
  </si>
  <si>
    <t>b</t>
  </si>
  <si>
    <t xml:space="preserve">b = </t>
  </si>
  <si>
    <t>Form A</t>
  </si>
  <si>
    <t>Form AS</t>
  </si>
  <si>
    <t>Form C</t>
  </si>
  <si>
    <t>Form E</t>
  </si>
  <si>
    <t>Form B</t>
  </si>
  <si>
    <t>Form BS</t>
  </si>
  <si>
    <t>Form D</t>
  </si>
  <si>
    <t>Form F</t>
  </si>
  <si>
    <t>Form AB</t>
  </si>
  <si>
    <t>rundstirnig</t>
  </si>
  <si>
    <t>geradstirnig</t>
  </si>
  <si>
    <t>für Halteschrauben</t>
  </si>
  <si>
    <t>für Halteschraube</t>
  </si>
  <si>
    <t>für Abdrückschraube</t>
  </si>
  <si>
    <t>und Abdrückschraube</t>
  </si>
  <si>
    <t>Passfederlänge</t>
  </si>
  <si>
    <t>Nennlängen</t>
  </si>
  <si>
    <t>Passfedertyp:</t>
  </si>
  <si>
    <t>l =</t>
  </si>
  <si>
    <t>gewählt</t>
  </si>
  <si>
    <t>Passfederform</t>
  </si>
  <si>
    <t>Passfedertyp A+B</t>
  </si>
  <si>
    <t>Passfedertypen</t>
  </si>
  <si>
    <r>
      <t xml:space="preserve">       </t>
    </r>
    <r>
      <rPr>
        <b/>
        <u val="single"/>
        <sz val="10"/>
        <rFont val="Arial"/>
        <family val="2"/>
      </rPr>
      <t>rundstirnig</t>
    </r>
  </si>
  <si>
    <r>
      <t xml:space="preserve">     </t>
    </r>
    <r>
      <rPr>
        <b/>
        <u val="single"/>
        <sz val="10"/>
        <rFont val="Arial"/>
        <family val="2"/>
      </rPr>
      <t>geradstirnig</t>
    </r>
  </si>
  <si>
    <t>Tragfaktor:  k =</t>
  </si>
  <si>
    <t>Ergebnis:</t>
  </si>
  <si>
    <t>Werkstoff</t>
  </si>
  <si>
    <t>zul. Flankenpressung</t>
  </si>
  <si>
    <r>
      <t xml:space="preserve"> 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[N/mm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</si>
  <si>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erweiterbare Tabelle:</t>
  </si>
  <si>
    <t>&lt;==</t>
  </si>
  <si>
    <t>falls unterdimensioniert:</t>
  </si>
  <si>
    <t xml:space="preserve"> - Nabenwerkstoff mit höherer zulässigen Flankenpressung wählen, oder</t>
  </si>
  <si>
    <t xml:space="preserve"> - größeren Wellendurchmesser d wählen</t>
  </si>
  <si>
    <t xml:space="preserve"> - längere Passfeder wählen, oder</t>
  </si>
  <si>
    <t xml:space="preserve">Passfeder  </t>
  </si>
  <si>
    <t>Bedingung:</t>
  </si>
  <si>
    <t>(nach DIN 6892)</t>
  </si>
  <si>
    <t xml:space="preserve">&lt;== </t>
  </si>
  <si>
    <r>
      <t xml:space="preserve">Traglängen über 1,3 </t>
    </r>
    <r>
      <rPr>
        <sz val="10"/>
        <rFont val="Symbol"/>
        <family val="1"/>
      </rPr>
      <t>×</t>
    </r>
    <r>
      <rPr>
        <sz val="10"/>
        <rFont val="Arial"/>
        <family val="2"/>
      </rPr>
      <t xml:space="preserve"> d  leisten keinen nennenswerten</t>
    </r>
  </si>
  <si>
    <r>
      <t>l</t>
    </r>
    <r>
      <rPr>
        <vertAlign val="subscript"/>
        <sz val="10"/>
        <rFont val="Arial"/>
        <family val="2"/>
      </rPr>
      <t xml:space="preserve"> t </t>
    </r>
    <r>
      <rPr>
        <sz val="10"/>
        <rFont val="Arial"/>
        <family val="0"/>
      </rPr>
      <t xml:space="preserve"> ≤  1,3 </t>
    </r>
    <r>
      <rPr>
        <sz val="10"/>
        <rFont val="Symbol"/>
        <family val="1"/>
      </rPr>
      <t>×</t>
    </r>
    <r>
      <rPr>
        <sz val="10"/>
        <rFont val="Arial"/>
        <family val="0"/>
      </rPr>
      <t xml:space="preserve"> d  =</t>
    </r>
  </si>
  <si>
    <t>Beitrag zur Drehmomentenübertragung.</t>
  </si>
  <si>
    <t xml:space="preserve">   Decker Maschinenelemente</t>
  </si>
  <si>
    <t xml:space="preserve">   Tabellen und Diagramme</t>
  </si>
  <si>
    <t xml:space="preserve">   Tab. 12.1</t>
  </si>
  <si>
    <t>Stephan Regele</t>
  </si>
  <si>
    <t>V2018.1</t>
  </si>
  <si>
    <t>http://www.maschinenelemente.biz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</si>
</sst>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;[Red]0.00"/>
    <numFmt numFmtId="170" formatCode="0;[Red]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;[Red]0.0"/>
    <numFmt numFmtId="176" formatCode=";;;"/>
    <numFmt numFmtId="177" formatCode="0.0&quot; mm&quot;"/>
    <numFmt numFmtId="178" formatCode="0&quot; mm&quot;"/>
    <numFmt numFmtId="179" formatCode="0.00&quot; mm&quot;"/>
  </numFmts>
  <fonts count="5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4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0" fillId="34" borderId="16" xfId="0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7" borderId="16" xfId="0" applyFont="1" applyFill="1" applyBorder="1" applyAlignment="1" applyProtection="1">
      <alignment vertical="center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13" fillId="36" borderId="13" xfId="0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textRotation="90"/>
    </xf>
    <xf numFmtId="0" fontId="11" fillId="38" borderId="20" xfId="0" applyFont="1" applyFill="1" applyBorder="1" applyAlignment="1" applyProtection="1">
      <alignment vertical="center"/>
      <protection/>
    </xf>
    <xf numFmtId="0" fontId="12" fillId="38" borderId="21" xfId="0" applyFont="1" applyFill="1" applyBorder="1" applyAlignment="1" applyProtection="1">
      <alignment vertical="center"/>
      <protection/>
    </xf>
    <xf numFmtId="0" fontId="8" fillId="38" borderId="21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0" xfId="0" applyFill="1" applyBorder="1" applyAlignment="1">
      <alignment horizontal="right" vertical="center"/>
    </xf>
    <xf numFmtId="0" fontId="11" fillId="39" borderId="0" xfId="0" applyFont="1" applyFill="1" applyBorder="1" applyAlignment="1" applyProtection="1">
      <alignment vertical="center"/>
      <protection/>
    </xf>
    <xf numFmtId="0" fontId="12" fillId="39" borderId="0" xfId="0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8" borderId="21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0" fillId="34" borderId="0" xfId="0" applyFill="1" applyBorder="1" applyAlignment="1" applyProtection="1" quotePrefix="1">
      <alignment vertical="center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35" borderId="14" xfId="0" applyFill="1" applyBorder="1" applyAlignment="1" applyProtection="1">
      <alignment horizontal="right" vertical="center"/>
      <protection hidden="1"/>
    </xf>
    <xf numFmtId="0" fontId="0" fillId="35" borderId="14" xfId="0" applyFill="1" applyBorder="1" applyAlignment="1" applyProtection="1">
      <alignment vertical="center"/>
      <protection hidden="1"/>
    </xf>
    <xf numFmtId="0" fontId="0" fillId="35" borderId="15" xfId="0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11" xfId="0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left" vertical="center"/>
      <protection hidden="1"/>
    </xf>
    <xf numFmtId="0" fontId="5" fillId="35" borderId="0" xfId="0" applyFont="1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left" vertical="center"/>
      <protection hidden="1"/>
    </xf>
    <xf numFmtId="170" fontId="0" fillId="35" borderId="0" xfId="0" applyNumberForma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left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169" fontId="0" fillId="35" borderId="0" xfId="0" applyNumberForma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2" fontId="0" fillId="34" borderId="0" xfId="0" applyNumberFormat="1" applyFill="1" applyBorder="1" applyAlignment="1" applyProtection="1">
      <alignment horizontal="left" vertical="center"/>
      <protection hidden="1"/>
    </xf>
    <xf numFmtId="177" fontId="0" fillId="34" borderId="0" xfId="0" applyNumberForma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40" borderId="20" xfId="0" applyFont="1" applyFill="1" applyBorder="1" applyAlignment="1" applyProtection="1">
      <alignment horizontal="center" vertical="center"/>
      <protection hidden="1"/>
    </xf>
    <xf numFmtId="0" fontId="6" fillId="40" borderId="21" xfId="0" applyFont="1" applyFill="1" applyBorder="1" applyAlignment="1" applyProtection="1">
      <alignment horizontal="center" vertical="center"/>
      <protection hidden="1"/>
    </xf>
    <xf numFmtId="0" fontId="6" fillId="40" borderId="17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169" fontId="0" fillId="35" borderId="0" xfId="0" applyNumberFormat="1" applyFill="1" applyBorder="1" applyAlignment="1" applyProtection="1">
      <alignment horizontal="center" vertical="center"/>
      <protection hidden="1"/>
    </xf>
    <xf numFmtId="168" fontId="0" fillId="35" borderId="0" xfId="0" applyNumberFormat="1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5" fillId="38" borderId="21" xfId="53" applyFont="1" applyFill="1" applyBorder="1" applyAlignment="1" applyProtection="1">
      <alignment horizontal="right" vertical="center"/>
      <protection/>
    </xf>
    <xf numFmtId="0" fontId="15" fillId="38" borderId="17" xfId="53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171450</xdr:rowOff>
    </xdr:from>
    <xdr:to>
      <xdr:col>12</xdr:col>
      <xdr:colOff>1076325</xdr:colOff>
      <xdr:row>5</xdr:row>
      <xdr:rowOff>123825</xdr:rowOff>
    </xdr:to>
    <xdr:sp macro="[0]!Speichern">
      <xdr:nvSpPr>
        <xdr:cNvPr id="1" name="AutoShape 19"/>
        <xdr:cNvSpPr>
          <a:spLocks/>
        </xdr:cNvSpPr>
      </xdr:nvSpPr>
      <xdr:spPr>
        <a:xfrm>
          <a:off x="6248400" y="495300"/>
          <a:ext cx="1076325" cy="552450"/>
        </a:xfrm>
        <a:prstGeom prst="bevel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Speichern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</a:t>
          </a:r>
        </a:p>
      </xdr:txBody>
    </xdr:sp>
    <xdr:clientData/>
  </xdr:twoCellAnchor>
  <xdr:twoCellAnchor>
    <xdr:from>
      <xdr:col>12</xdr:col>
      <xdr:colOff>0</xdr:colOff>
      <xdr:row>7</xdr:row>
      <xdr:rowOff>47625</xdr:rowOff>
    </xdr:from>
    <xdr:to>
      <xdr:col>12</xdr:col>
      <xdr:colOff>1076325</xdr:colOff>
      <xdr:row>10</xdr:row>
      <xdr:rowOff>95250</xdr:rowOff>
    </xdr:to>
    <xdr:sp macro="[0]!Druckvorschau.Druckvorschau">
      <xdr:nvSpPr>
        <xdr:cNvPr id="2" name="AutoShape 20"/>
        <xdr:cNvSpPr>
          <a:spLocks noChangeAspect="1"/>
        </xdr:cNvSpPr>
      </xdr:nvSpPr>
      <xdr:spPr>
        <a:xfrm>
          <a:off x="6248400" y="1295400"/>
          <a:ext cx="1076325" cy="53340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Druck-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vorschau</a:t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1076325</xdr:colOff>
      <xdr:row>15</xdr:row>
      <xdr:rowOff>76200</xdr:rowOff>
    </xdr:to>
    <xdr:sp macro="[0]!Beenden">
      <xdr:nvSpPr>
        <xdr:cNvPr id="3" name="AutoShape 18"/>
        <xdr:cNvSpPr>
          <a:spLocks/>
        </xdr:cNvSpPr>
      </xdr:nvSpPr>
      <xdr:spPr>
        <a:xfrm>
          <a:off x="6248400" y="2085975"/>
          <a:ext cx="1076325" cy="53340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Speichern &amp; Beenden</a:t>
          </a:r>
        </a:p>
      </xdr:txBody>
    </xdr:sp>
    <xdr:clientData/>
  </xdr:twoCellAnchor>
  <xdr:twoCellAnchor editAs="oneCell">
    <xdr:from>
      <xdr:col>14</xdr:col>
      <xdr:colOff>695325</xdr:colOff>
      <xdr:row>5</xdr:row>
      <xdr:rowOff>85725</xdr:rowOff>
    </xdr:from>
    <xdr:to>
      <xdr:col>14</xdr:col>
      <xdr:colOff>1209675</xdr:colOff>
      <xdr:row>7</xdr:row>
      <xdr:rowOff>123825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009650"/>
          <a:ext cx="5143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666750</xdr:colOff>
      <xdr:row>5</xdr:row>
      <xdr:rowOff>57150</xdr:rowOff>
    </xdr:from>
    <xdr:to>
      <xdr:col>15</xdr:col>
      <xdr:colOff>1171575</xdr:colOff>
      <xdr:row>7</xdr:row>
      <xdr:rowOff>95250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981075"/>
          <a:ext cx="5048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704850</xdr:colOff>
      <xdr:row>14</xdr:row>
      <xdr:rowOff>57150</xdr:rowOff>
    </xdr:from>
    <xdr:to>
      <xdr:col>14</xdr:col>
      <xdr:colOff>1219200</xdr:colOff>
      <xdr:row>16</xdr:row>
      <xdr:rowOff>95250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9675" y="2438400"/>
          <a:ext cx="5143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704850</xdr:colOff>
      <xdr:row>11</xdr:row>
      <xdr:rowOff>38100</xdr:rowOff>
    </xdr:from>
    <xdr:to>
      <xdr:col>14</xdr:col>
      <xdr:colOff>1219200</xdr:colOff>
      <xdr:row>13</xdr:row>
      <xdr:rowOff>76200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1933575"/>
          <a:ext cx="5143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704850</xdr:colOff>
      <xdr:row>17</xdr:row>
      <xdr:rowOff>19050</xdr:rowOff>
    </xdr:from>
    <xdr:to>
      <xdr:col>14</xdr:col>
      <xdr:colOff>1228725</xdr:colOff>
      <xdr:row>19</xdr:row>
      <xdr:rowOff>57150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9675" y="2886075"/>
          <a:ext cx="5238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704850</xdr:colOff>
      <xdr:row>8</xdr:row>
      <xdr:rowOff>28575</xdr:rowOff>
    </xdr:from>
    <xdr:to>
      <xdr:col>14</xdr:col>
      <xdr:colOff>1200150</xdr:colOff>
      <xdr:row>10</xdr:row>
      <xdr:rowOff>66675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9675" y="1438275"/>
          <a:ext cx="4953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219075</xdr:colOff>
      <xdr:row>3</xdr:row>
      <xdr:rowOff>142875</xdr:rowOff>
    </xdr:from>
    <xdr:to>
      <xdr:col>14</xdr:col>
      <xdr:colOff>1419225</xdr:colOff>
      <xdr:row>20</xdr:row>
      <xdr:rowOff>0</xdr:rowOff>
    </xdr:to>
    <xdr:sp>
      <xdr:nvSpPr>
        <xdr:cNvPr id="10" name="Rectangle 50"/>
        <xdr:cNvSpPr>
          <a:spLocks/>
        </xdr:cNvSpPr>
      </xdr:nvSpPr>
      <xdr:spPr>
        <a:xfrm>
          <a:off x="8124825" y="714375"/>
          <a:ext cx="1419225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142875</xdr:rowOff>
    </xdr:from>
    <xdr:to>
      <xdr:col>15</xdr:col>
      <xdr:colOff>1343025</xdr:colOff>
      <xdr:row>20</xdr:row>
      <xdr:rowOff>0</xdr:rowOff>
    </xdr:to>
    <xdr:sp>
      <xdr:nvSpPr>
        <xdr:cNvPr id="11" name="Rectangle 51"/>
        <xdr:cNvSpPr>
          <a:spLocks/>
        </xdr:cNvSpPr>
      </xdr:nvSpPr>
      <xdr:spPr>
        <a:xfrm>
          <a:off x="9601200" y="714375"/>
          <a:ext cx="1343025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647700</xdr:colOff>
      <xdr:row>11</xdr:row>
      <xdr:rowOff>9525</xdr:rowOff>
    </xdr:from>
    <xdr:to>
      <xdr:col>15</xdr:col>
      <xdr:colOff>1247775</xdr:colOff>
      <xdr:row>13</xdr:row>
      <xdr:rowOff>104775</xdr:rowOff>
    </xdr:to>
    <xdr:pic>
      <xdr:nvPicPr>
        <xdr:cNvPr id="12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48900" y="1905000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647700</xdr:colOff>
      <xdr:row>14</xdr:row>
      <xdr:rowOff>0</xdr:rowOff>
    </xdr:from>
    <xdr:to>
      <xdr:col>15</xdr:col>
      <xdr:colOff>1247775</xdr:colOff>
      <xdr:row>16</xdr:row>
      <xdr:rowOff>104775</xdr:rowOff>
    </xdr:to>
    <xdr:pic>
      <xdr:nvPicPr>
        <xdr:cNvPr id="13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48900" y="238125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657225</xdr:colOff>
      <xdr:row>17</xdr:row>
      <xdr:rowOff>9525</xdr:rowOff>
    </xdr:from>
    <xdr:to>
      <xdr:col>15</xdr:col>
      <xdr:colOff>1219200</xdr:colOff>
      <xdr:row>19</xdr:row>
      <xdr:rowOff>95250</xdr:rowOff>
    </xdr:to>
    <xdr:pic>
      <xdr:nvPicPr>
        <xdr:cNvPr id="14" name="Picture 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58425" y="28765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chinenelemente.biz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37"/>
    <pageSetUpPr fitToPage="1"/>
  </sheetPr>
  <dimension ref="A1:R178"/>
  <sheetViews>
    <sheetView tabSelected="1" zoomScalePageLayoutView="0" workbookViewId="0" topLeftCell="A1">
      <selection activeCell="F8" sqref="F8:G8"/>
    </sheetView>
  </sheetViews>
  <sheetFormatPr defaultColWidth="11.421875" defaultRowHeight="12.75"/>
  <cols>
    <col min="1" max="1" width="3.57421875" style="3" customWidth="1"/>
    <col min="2" max="2" width="3.140625" style="3" customWidth="1"/>
    <col min="3" max="3" width="4.8515625" style="2" customWidth="1"/>
    <col min="4" max="4" width="15.28125" style="1" customWidth="1"/>
    <col min="5" max="5" width="4.28125" style="3" customWidth="1"/>
    <col min="6" max="6" width="4.00390625" style="1" customWidth="1"/>
    <col min="7" max="7" width="5.421875" style="1" customWidth="1"/>
    <col min="8" max="8" width="4.8515625" style="1" customWidth="1"/>
    <col min="9" max="9" width="8.421875" style="1" customWidth="1"/>
    <col min="10" max="10" width="16.8515625" style="1" customWidth="1"/>
    <col min="11" max="11" width="17.7109375" style="1" customWidth="1"/>
    <col min="12" max="12" width="5.28125" style="3" customWidth="1"/>
    <col min="13" max="13" width="28.140625" style="1" bestFit="1" customWidth="1"/>
    <col min="14" max="14" width="4.00390625" style="1" hidden="1" customWidth="1"/>
    <col min="15" max="15" width="22.140625" style="1" customWidth="1"/>
    <col min="16" max="16" width="20.7109375" style="1" customWidth="1"/>
    <col min="17" max="17" width="19.7109375" style="1" customWidth="1"/>
    <col min="18" max="18" width="4.00390625" style="1" customWidth="1"/>
    <col min="19" max="16384" width="11.421875" style="1" customWidth="1"/>
  </cols>
  <sheetData>
    <row r="1" spans="3:11" ht="12.75">
      <c r="C1" s="62"/>
      <c r="D1" s="3"/>
      <c r="F1" s="3"/>
      <c r="G1" s="3"/>
      <c r="H1" s="3"/>
      <c r="I1" s="3"/>
      <c r="J1" s="3"/>
      <c r="K1" s="3"/>
    </row>
    <row r="2" spans="2:11" ht="12.75" customHeight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6" ht="19.5" customHeight="1">
      <c r="B3" s="117" t="s">
        <v>47</v>
      </c>
      <c r="C3" s="118"/>
      <c r="D3" s="118"/>
      <c r="E3" s="118"/>
      <c r="F3" s="118"/>
      <c r="G3" s="118"/>
      <c r="H3" s="118"/>
      <c r="I3" s="118"/>
      <c r="J3" s="118"/>
      <c r="K3" s="119"/>
      <c r="M3" s="3"/>
      <c r="O3" s="106" t="s">
        <v>95</v>
      </c>
      <c r="P3" s="106"/>
    </row>
    <row r="4" spans="2:13" ht="15" customHeight="1">
      <c r="B4" s="110" t="s">
        <v>0</v>
      </c>
      <c r="C4" s="111"/>
      <c r="D4" s="111"/>
      <c r="E4" s="111"/>
      <c r="F4" s="111"/>
      <c r="G4" s="111"/>
      <c r="H4" s="111"/>
      <c r="I4" s="111"/>
      <c r="J4" s="111"/>
      <c r="K4" s="112"/>
      <c r="M4" s="3"/>
    </row>
    <row r="5" spans="2:16" ht="12.75" customHeight="1">
      <c r="B5" s="107" t="s">
        <v>18</v>
      </c>
      <c r="C5" s="108"/>
      <c r="D5" s="108"/>
      <c r="E5" s="108"/>
      <c r="F5" s="108"/>
      <c r="G5" s="108"/>
      <c r="H5" s="108"/>
      <c r="I5" s="108"/>
      <c r="J5" s="108"/>
      <c r="K5" s="109"/>
      <c r="M5" s="3"/>
      <c r="O5" s="26" t="s">
        <v>96</v>
      </c>
      <c r="P5" s="26" t="s">
        <v>97</v>
      </c>
    </row>
    <row r="6" spans="2:13" ht="12.75" customHeight="1">
      <c r="B6" s="6"/>
      <c r="C6" s="10"/>
      <c r="D6" s="7"/>
      <c r="E6" s="7"/>
      <c r="F6" s="7"/>
      <c r="G6" s="7"/>
      <c r="H6" s="7"/>
      <c r="I6" s="7"/>
      <c r="J6" s="7"/>
      <c r="K6" s="8"/>
      <c r="M6" s="3"/>
    </row>
    <row r="7" spans="2:16" ht="12.75" customHeight="1">
      <c r="B7" s="9"/>
      <c r="C7" s="10"/>
      <c r="D7" s="11"/>
      <c r="E7" s="11"/>
      <c r="F7" s="14"/>
      <c r="G7" s="14"/>
      <c r="H7" s="11"/>
      <c r="I7" s="11"/>
      <c r="J7" s="11"/>
      <c r="K7" s="12"/>
      <c r="M7" s="3"/>
      <c r="O7" s="4" t="s">
        <v>73</v>
      </c>
      <c r="P7" s="4" t="s">
        <v>77</v>
      </c>
    </row>
    <row r="8" spans="2:16" ht="12.75" customHeight="1">
      <c r="B8" s="9"/>
      <c r="C8" s="11" t="s">
        <v>29</v>
      </c>
      <c r="D8" s="11"/>
      <c r="E8" s="13" t="s">
        <v>19</v>
      </c>
      <c r="F8" s="95">
        <v>120</v>
      </c>
      <c r="G8" s="96"/>
      <c r="H8" s="11" t="s">
        <v>1</v>
      </c>
      <c r="I8" s="11"/>
      <c r="J8" s="11"/>
      <c r="K8" s="12"/>
      <c r="M8" s="3"/>
      <c r="O8" s="4"/>
      <c r="P8" s="4"/>
    </row>
    <row r="9" spans="2:16" ht="12.75" customHeight="1">
      <c r="B9" s="9"/>
      <c r="C9" s="10"/>
      <c r="D9" s="11"/>
      <c r="E9" s="11"/>
      <c r="F9" s="11"/>
      <c r="G9" s="11"/>
      <c r="H9" s="11"/>
      <c r="I9" s="11"/>
      <c r="J9" s="11"/>
      <c r="K9" s="12"/>
      <c r="M9" s="3"/>
      <c r="O9" s="4"/>
      <c r="P9" s="4"/>
    </row>
    <row r="10" spans="2:15" ht="12.75" customHeight="1">
      <c r="B10" s="9"/>
      <c r="C10" s="11" t="s">
        <v>37</v>
      </c>
      <c r="D10" s="11"/>
      <c r="E10" s="11"/>
      <c r="F10" s="14"/>
      <c r="G10" s="14"/>
      <c r="H10" s="11"/>
      <c r="I10" s="11"/>
      <c r="J10" s="11"/>
      <c r="K10" s="12"/>
      <c r="M10" s="3"/>
      <c r="O10" s="4" t="s">
        <v>81</v>
      </c>
    </row>
    <row r="11" spans="2:14" ht="12.75" customHeight="1">
      <c r="B11" s="9"/>
      <c r="C11" s="13" t="s">
        <v>36</v>
      </c>
      <c r="D11" s="11"/>
      <c r="E11" s="13" t="s">
        <v>20</v>
      </c>
      <c r="F11" s="95">
        <v>40</v>
      </c>
      <c r="G11" s="96"/>
      <c r="H11" s="11" t="s">
        <v>2</v>
      </c>
      <c r="I11" s="11"/>
      <c r="J11" s="11"/>
      <c r="K11" s="12"/>
      <c r="M11" s="5"/>
      <c r="N11" s="4"/>
    </row>
    <row r="12" spans="2:14" ht="12.75" customHeight="1">
      <c r="B12" s="9"/>
      <c r="C12" s="11" t="str">
        <f>IF(Passfedertyp=1,"(d = 10 - 150mm)","(d = 6 - 500mm)")</f>
        <v>(d = 6 - 500mm)</v>
      </c>
      <c r="D12" s="11"/>
      <c r="E12" s="13"/>
      <c r="F12" s="11"/>
      <c r="G12" s="11"/>
      <c r="H12" s="11"/>
      <c r="I12" s="11"/>
      <c r="J12" s="11"/>
      <c r="K12" s="12"/>
      <c r="M12" s="5"/>
      <c r="N12" s="4"/>
    </row>
    <row r="13" spans="2:17" ht="12.75" customHeight="1">
      <c r="B13" s="9"/>
      <c r="C13" s="13"/>
      <c r="D13" s="11"/>
      <c r="E13" s="13"/>
      <c r="F13" s="11"/>
      <c r="G13" s="11"/>
      <c r="H13" s="11"/>
      <c r="I13" s="11"/>
      <c r="J13" s="11"/>
      <c r="K13" s="12"/>
      <c r="M13" s="5"/>
      <c r="N13" s="4"/>
      <c r="O13" s="4" t="s">
        <v>74</v>
      </c>
      <c r="P13" s="4" t="s">
        <v>78</v>
      </c>
      <c r="Q13" s="1" t="s">
        <v>86</v>
      </c>
    </row>
    <row r="14" spans="2:16" ht="12.75" customHeight="1">
      <c r="B14" s="9"/>
      <c r="C14" s="11" t="s">
        <v>90</v>
      </c>
      <c r="D14" s="11"/>
      <c r="E14" s="11"/>
      <c r="F14" s="11"/>
      <c r="G14" s="11"/>
      <c r="H14" s="11"/>
      <c r="I14" s="11"/>
      <c r="J14" s="11"/>
      <c r="K14" s="12"/>
      <c r="M14" s="3"/>
      <c r="O14" s="4"/>
      <c r="P14" s="4"/>
    </row>
    <row r="15" spans="2:16" ht="12.75" customHeight="1">
      <c r="B15" s="9"/>
      <c r="C15" s="11"/>
      <c r="D15" s="11"/>
      <c r="E15" s="11"/>
      <c r="F15" s="11"/>
      <c r="G15" s="11"/>
      <c r="H15" s="11"/>
      <c r="I15" s="11"/>
      <c r="J15" s="11"/>
      <c r="K15" s="12"/>
      <c r="M15" s="3"/>
      <c r="O15" s="4"/>
      <c r="P15" s="4"/>
    </row>
    <row r="16" spans="2:17" ht="12.75" customHeight="1">
      <c r="B16" s="9"/>
      <c r="C16" s="10"/>
      <c r="D16" s="11"/>
      <c r="E16" s="11"/>
      <c r="F16" s="11"/>
      <c r="G16" s="11"/>
      <c r="H16" s="11"/>
      <c r="I16" s="11" t="str">
        <f>Tabelle1!R42</f>
        <v>Form B</v>
      </c>
      <c r="J16" s="11"/>
      <c r="K16" s="12"/>
      <c r="M16" s="3"/>
      <c r="O16" s="4" t="s">
        <v>75</v>
      </c>
      <c r="P16" s="4" t="s">
        <v>79</v>
      </c>
      <c r="Q16" s="1" t="s">
        <v>85</v>
      </c>
    </row>
    <row r="17" spans="2:16" ht="12.75" customHeight="1">
      <c r="B17" s="9"/>
      <c r="C17" s="11"/>
      <c r="D17" s="11"/>
      <c r="E17" s="11"/>
      <c r="F17" s="11"/>
      <c r="G17" s="11"/>
      <c r="H17" s="11"/>
      <c r="I17" s="11"/>
      <c r="J17" s="11"/>
      <c r="K17" s="12"/>
      <c r="M17" s="3"/>
      <c r="O17" s="4"/>
      <c r="P17" s="4"/>
    </row>
    <row r="18" spans="2:16" ht="12.75" customHeight="1">
      <c r="B18" s="9"/>
      <c r="C18" s="11" t="s">
        <v>39</v>
      </c>
      <c r="D18" s="11"/>
      <c r="E18" s="13" t="s">
        <v>91</v>
      </c>
      <c r="F18" s="11"/>
      <c r="G18" s="11"/>
      <c r="H18" s="11"/>
      <c r="I18" s="11"/>
      <c r="J18" s="11"/>
      <c r="K18" s="12"/>
      <c r="M18" s="3"/>
      <c r="O18" s="4"/>
      <c r="P18" s="4"/>
    </row>
    <row r="19" spans="2:17" ht="12.75" customHeight="1">
      <c r="B19" s="9"/>
      <c r="C19" s="10"/>
      <c r="D19" s="11"/>
      <c r="E19" s="11"/>
      <c r="F19" s="11"/>
      <c r="G19" s="11"/>
      <c r="H19" s="11"/>
      <c r="I19" s="11"/>
      <c r="J19" s="11"/>
      <c r="K19" s="12"/>
      <c r="M19" s="35"/>
      <c r="N19" s="36"/>
      <c r="O19" s="37" t="s">
        <v>76</v>
      </c>
      <c r="P19" s="4" t="s">
        <v>80</v>
      </c>
      <c r="Q19" s="1" t="s">
        <v>84</v>
      </c>
    </row>
    <row r="20" spans="2:17" ht="12.75" customHeight="1">
      <c r="B20" s="68"/>
      <c r="C20" s="69" t="s">
        <v>38</v>
      </c>
      <c r="D20" s="70"/>
      <c r="E20" s="70"/>
      <c r="F20" s="70"/>
      <c r="G20" s="70"/>
      <c r="H20" s="70"/>
      <c r="I20" s="70"/>
      <c r="J20" s="70"/>
      <c r="K20" s="71"/>
      <c r="M20" s="38"/>
      <c r="N20" s="39"/>
      <c r="O20" s="39"/>
      <c r="Q20" s="1" t="s">
        <v>87</v>
      </c>
    </row>
    <row r="21" spans="2:11" ht="12.75" customHeight="1">
      <c r="B21" s="68"/>
      <c r="C21" s="70" t="s">
        <v>49</v>
      </c>
      <c r="D21" s="70"/>
      <c r="E21" s="69" t="s">
        <v>70</v>
      </c>
      <c r="F21" s="72">
        <f>IF(Passfedertyp=1,h-t_1,hh-tt_1)</f>
        <v>3</v>
      </c>
      <c r="G21" s="70" t="s">
        <v>2</v>
      </c>
      <c r="H21" s="69" t="s">
        <v>48</v>
      </c>
      <c r="I21" s="70"/>
      <c r="J21" s="70"/>
      <c r="K21" s="71"/>
    </row>
    <row r="22" spans="2:18" ht="12.75" customHeight="1">
      <c r="B22" s="68"/>
      <c r="C22" s="73"/>
      <c r="D22" s="70"/>
      <c r="E22" s="70"/>
      <c r="F22" s="70"/>
      <c r="G22" s="70"/>
      <c r="H22" s="70"/>
      <c r="I22" s="70"/>
      <c r="J22" s="70"/>
      <c r="K22" s="71"/>
      <c r="R22" s="26"/>
    </row>
    <row r="23" spans="2:11" ht="12.75" customHeight="1">
      <c r="B23" s="68"/>
      <c r="C23" s="70" t="s">
        <v>38</v>
      </c>
      <c r="D23" s="70"/>
      <c r="E23" s="70"/>
      <c r="F23" s="70"/>
      <c r="G23" s="70"/>
      <c r="H23" s="70"/>
      <c r="I23" s="70"/>
      <c r="J23" s="70"/>
      <c r="K23" s="71"/>
    </row>
    <row r="24" spans="2:15" ht="12.75" customHeight="1">
      <c r="B24" s="68"/>
      <c r="C24" s="69" t="s">
        <v>39</v>
      </c>
      <c r="D24" s="70"/>
      <c r="E24" s="69" t="s">
        <v>35</v>
      </c>
      <c r="F24" s="70">
        <f>IF(Passfederform=1,IF(Passfedertyp=1,l_nenn-Tabelle1!H7,l_nenn-Tabelle1!H26),l_nenn)</f>
        <v>45</v>
      </c>
      <c r="G24" s="70" t="s">
        <v>2</v>
      </c>
      <c r="H24" s="94" t="str">
        <f>IF(Passfederform=1," = l - b"," = l")</f>
        <v> = l</v>
      </c>
      <c r="I24" s="94"/>
      <c r="J24" s="69"/>
      <c r="K24" s="71"/>
      <c r="M24" s="100" t="s">
        <v>113</v>
      </c>
      <c r="N24" s="101"/>
      <c r="O24" s="102"/>
    </row>
    <row r="25" spans="2:15" ht="12.75" customHeight="1">
      <c r="B25" s="68"/>
      <c r="C25" s="69"/>
      <c r="D25" s="70"/>
      <c r="E25" s="69"/>
      <c r="F25" s="70"/>
      <c r="G25" s="70"/>
      <c r="H25" s="69"/>
      <c r="I25" s="69"/>
      <c r="J25" s="69"/>
      <c r="K25" s="71"/>
      <c r="L25" s="3" t="s">
        <v>112</v>
      </c>
      <c r="M25" s="103" t="s">
        <v>115</v>
      </c>
      <c r="N25" s="104"/>
      <c r="O25" s="105"/>
    </row>
    <row r="26" spans="2:15" ht="12.75" customHeight="1">
      <c r="B26" s="68"/>
      <c r="C26" s="69" t="s">
        <v>110</v>
      </c>
      <c r="D26" s="70"/>
      <c r="E26" s="69" t="s">
        <v>114</v>
      </c>
      <c r="F26" s="70"/>
      <c r="G26" s="70"/>
      <c r="H26" s="116">
        <f>1.3*d</f>
        <v>52</v>
      </c>
      <c r="I26" s="116"/>
      <c r="J26" s="69"/>
      <c r="K26" s="71"/>
      <c r="M26" s="56"/>
      <c r="N26" s="56"/>
      <c r="O26" s="56"/>
    </row>
    <row r="27" spans="2:15" ht="12.75" customHeight="1">
      <c r="B27" s="68"/>
      <c r="C27" s="69" t="s">
        <v>111</v>
      </c>
      <c r="D27" s="70"/>
      <c r="E27" s="69"/>
      <c r="F27" s="70"/>
      <c r="G27" s="70"/>
      <c r="H27" s="69"/>
      <c r="I27" s="69"/>
      <c r="J27" s="69"/>
      <c r="K27" s="71"/>
      <c r="M27" s="120" t="s">
        <v>103</v>
      </c>
      <c r="N27" s="120"/>
      <c r="O27" s="120"/>
    </row>
    <row r="28" spans="2:11" ht="12.75" customHeight="1">
      <c r="B28" s="68"/>
      <c r="C28" s="73"/>
      <c r="D28" s="70"/>
      <c r="E28" s="70"/>
      <c r="F28" s="70"/>
      <c r="G28" s="70"/>
      <c r="H28" s="70"/>
      <c r="I28" s="70"/>
      <c r="J28" s="70"/>
      <c r="K28" s="71"/>
    </row>
    <row r="29" spans="2:17" ht="12.75" customHeight="1">
      <c r="B29" s="68"/>
      <c r="C29" s="70" t="s">
        <v>31</v>
      </c>
      <c r="D29" s="70"/>
      <c r="E29" s="70"/>
      <c r="F29" s="70"/>
      <c r="G29" s="70"/>
      <c r="H29" s="70" t="s">
        <v>98</v>
      </c>
      <c r="I29" s="70"/>
      <c r="J29" s="69">
        <f>IF(i=1,1,0.75)</f>
        <v>1</v>
      </c>
      <c r="K29" s="71"/>
      <c r="M29" s="127" t="s">
        <v>100</v>
      </c>
      <c r="N29" s="41"/>
      <c r="O29" s="40" t="s">
        <v>101</v>
      </c>
      <c r="P29" s="97" t="s">
        <v>116</v>
      </c>
      <c r="Q29" s="98"/>
    </row>
    <row r="30" spans="2:17" ht="15" customHeight="1">
      <c r="B30" s="68"/>
      <c r="C30" s="73"/>
      <c r="D30" s="70"/>
      <c r="E30" s="70"/>
      <c r="F30" s="70"/>
      <c r="G30" s="70"/>
      <c r="H30" s="70"/>
      <c r="I30" s="70"/>
      <c r="J30" s="70"/>
      <c r="K30" s="71"/>
      <c r="M30" s="127"/>
      <c r="N30" s="41"/>
      <c r="O30" s="40" t="s">
        <v>102</v>
      </c>
      <c r="P30" s="97" t="s">
        <v>117</v>
      </c>
      <c r="Q30" s="98"/>
    </row>
    <row r="31" spans="2:17" ht="12.75" customHeight="1">
      <c r="B31" s="68"/>
      <c r="C31" s="70" t="s">
        <v>41</v>
      </c>
      <c r="D31" s="70"/>
      <c r="E31" s="70"/>
      <c r="F31" s="70"/>
      <c r="G31" s="70"/>
      <c r="H31" s="70"/>
      <c r="I31" s="70"/>
      <c r="J31" s="70"/>
      <c r="K31" s="71"/>
      <c r="M31" s="42" t="s">
        <v>4</v>
      </c>
      <c r="N31" s="43">
        <v>1</v>
      </c>
      <c r="O31" s="43">
        <v>150</v>
      </c>
      <c r="P31" s="97" t="s">
        <v>118</v>
      </c>
      <c r="Q31" s="99"/>
    </row>
    <row r="32" spans="2:16" ht="12.75" customHeight="1">
      <c r="B32" s="68"/>
      <c r="C32" s="69" t="s">
        <v>42</v>
      </c>
      <c r="D32" s="70"/>
      <c r="E32" s="70"/>
      <c r="F32" s="70"/>
      <c r="G32" s="70"/>
      <c r="H32" s="70"/>
      <c r="I32" s="70"/>
      <c r="J32" s="70"/>
      <c r="K32" s="71"/>
      <c r="M32" s="42" t="s">
        <v>9</v>
      </c>
      <c r="N32" s="43">
        <v>2</v>
      </c>
      <c r="O32" s="43">
        <v>200</v>
      </c>
      <c r="P32" s="57"/>
    </row>
    <row r="33" spans="2:16" ht="12.75" customHeight="1">
      <c r="B33" s="68"/>
      <c r="C33" s="73"/>
      <c r="D33" s="70"/>
      <c r="E33" s="69" t="s">
        <v>25</v>
      </c>
      <c r="F33" s="115">
        <f>b_0</f>
        <v>0.7</v>
      </c>
      <c r="G33" s="115"/>
      <c r="H33" s="70"/>
      <c r="I33" s="70"/>
      <c r="J33" s="70"/>
      <c r="K33" s="71"/>
      <c r="M33" s="42" t="s">
        <v>5</v>
      </c>
      <c r="N33" s="43">
        <v>3</v>
      </c>
      <c r="O33" s="43">
        <v>90</v>
      </c>
      <c r="P33" s="57"/>
    </row>
    <row r="34" spans="2:16" ht="12.75" customHeight="1">
      <c r="B34" s="68"/>
      <c r="C34" s="73"/>
      <c r="D34" s="70"/>
      <c r="E34" s="70"/>
      <c r="F34" s="70"/>
      <c r="G34" s="70"/>
      <c r="H34" s="70"/>
      <c r="I34" s="70"/>
      <c r="J34" s="70"/>
      <c r="K34" s="71"/>
      <c r="M34" s="42" t="s">
        <v>6</v>
      </c>
      <c r="N34" s="43">
        <v>4</v>
      </c>
      <c r="O34" s="43">
        <v>110</v>
      </c>
      <c r="P34" s="57"/>
    </row>
    <row r="35" spans="2:16" ht="12.75" customHeight="1">
      <c r="B35" s="68"/>
      <c r="C35" s="70" t="s">
        <v>43</v>
      </c>
      <c r="D35" s="70"/>
      <c r="E35" s="70"/>
      <c r="F35" s="70"/>
      <c r="G35" s="70"/>
      <c r="H35" s="70"/>
      <c r="I35" s="70"/>
      <c r="J35" s="70"/>
      <c r="K35" s="71"/>
      <c r="M35" s="42" t="s">
        <v>7</v>
      </c>
      <c r="N35" s="43">
        <v>5</v>
      </c>
      <c r="O35" s="43">
        <v>50</v>
      </c>
      <c r="P35" s="57"/>
    </row>
    <row r="36" spans="2:16" ht="12.75" customHeight="1">
      <c r="B36" s="68"/>
      <c r="C36" s="69" t="s">
        <v>44</v>
      </c>
      <c r="D36" s="70"/>
      <c r="E36" s="74"/>
      <c r="F36" s="70"/>
      <c r="G36" s="70"/>
      <c r="H36" s="70"/>
      <c r="I36" s="70"/>
      <c r="J36" s="70"/>
      <c r="K36" s="71"/>
      <c r="M36" s="42" t="s">
        <v>10</v>
      </c>
      <c r="N36" s="43">
        <v>6</v>
      </c>
      <c r="O36" s="43">
        <v>100</v>
      </c>
      <c r="P36" s="57"/>
    </row>
    <row r="37" spans="2:16" ht="12.75" customHeight="1">
      <c r="B37" s="68"/>
      <c r="C37" s="70" t="s">
        <v>33</v>
      </c>
      <c r="D37" s="70"/>
      <c r="E37" s="69" t="s">
        <v>24</v>
      </c>
      <c r="F37" s="72">
        <f>p_mat</f>
        <v>90</v>
      </c>
      <c r="G37" s="70" t="s">
        <v>21</v>
      </c>
      <c r="H37" s="70"/>
      <c r="I37" s="70"/>
      <c r="J37" s="70"/>
      <c r="K37" s="71"/>
      <c r="M37" s="42" t="s">
        <v>8</v>
      </c>
      <c r="N37" s="43">
        <v>7</v>
      </c>
      <c r="O37" s="43">
        <v>90</v>
      </c>
      <c r="P37" s="57"/>
    </row>
    <row r="38" spans="2:16" ht="12.75" customHeight="1">
      <c r="B38" s="68"/>
      <c r="C38" s="73"/>
      <c r="D38" s="70"/>
      <c r="E38" s="70"/>
      <c r="F38" s="70"/>
      <c r="G38" s="70"/>
      <c r="H38" s="70"/>
      <c r="I38" s="70"/>
      <c r="J38" s="70"/>
      <c r="K38" s="71"/>
      <c r="M38" s="42" t="s">
        <v>11</v>
      </c>
      <c r="N38" s="43">
        <v>8</v>
      </c>
      <c r="O38" s="43">
        <v>70</v>
      </c>
      <c r="P38" s="57"/>
    </row>
    <row r="39" spans="2:16" ht="12.75" customHeight="1">
      <c r="B39" s="75"/>
      <c r="C39" s="76"/>
      <c r="D39" s="77"/>
      <c r="E39" s="77"/>
      <c r="F39" s="77"/>
      <c r="G39" s="77"/>
      <c r="H39" s="77"/>
      <c r="I39" s="77"/>
      <c r="J39" s="77"/>
      <c r="K39" s="78"/>
      <c r="M39" s="44"/>
      <c r="N39" s="45">
        <v>9</v>
      </c>
      <c r="O39" s="45"/>
      <c r="P39" s="57"/>
    </row>
    <row r="40" spans="2:16" ht="12.75" customHeight="1">
      <c r="B40" s="113" t="s">
        <v>99</v>
      </c>
      <c r="C40" s="114"/>
      <c r="D40" s="114"/>
      <c r="E40" s="114"/>
      <c r="F40" s="114"/>
      <c r="G40" s="114"/>
      <c r="H40" s="114"/>
      <c r="I40" s="114"/>
      <c r="J40" s="114"/>
      <c r="K40" s="79"/>
      <c r="M40" s="44"/>
      <c r="N40" s="45">
        <v>10</v>
      </c>
      <c r="O40" s="45"/>
      <c r="P40" s="57"/>
    </row>
    <row r="41" spans="2:16" ht="12.75" customHeight="1">
      <c r="B41" s="80"/>
      <c r="C41" s="81"/>
      <c r="D41" s="82"/>
      <c r="E41" s="82"/>
      <c r="F41" s="82"/>
      <c r="G41" s="82"/>
      <c r="H41" s="82"/>
      <c r="I41" s="82"/>
      <c r="J41" s="82"/>
      <c r="K41" s="83"/>
      <c r="M41" s="44"/>
      <c r="N41" s="45">
        <v>11</v>
      </c>
      <c r="O41" s="45"/>
      <c r="P41" s="57"/>
    </row>
    <row r="42" spans="2:15" ht="12.75" customHeight="1">
      <c r="B42" s="80"/>
      <c r="C42" s="82" t="s">
        <v>30</v>
      </c>
      <c r="D42" s="82"/>
      <c r="E42" s="84" t="s">
        <v>22</v>
      </c>
      <c r="F42" s="126">
        <f>IF(d&lt;=0,0,2*M/d*1000)</f>
        <v>6000</v>
      </c>
      <c r="G42" s="126"/>
      <c r="H42" s="82" t="s">
        <v>3</v>
      </c>
      <c r="I42" s="82"/>
      <c r="J42" s="85" t="s">
        <v>109</v>
      </c>
      <c r="K42" s="83"/>
      <c r="M42" s="44"/>
      <c r="N42" s="45">
        <v>12</v>
      </c>
      <c r="O42" s="45"/>
    </row>
    <row r="43" spans="2:15" ht="12.75" customHeight="1">
      <c r="B43" s="80"/>
      <c r="C43" s="81"/>
      <c r="D43" s="82"/>
      <c r="E43" s="82"/>
      <c r="F43" s="86"/>
      <c r="G43" s="86"/>
      <c r="H43" s="82"/>
      <c r="I43" s="82"/>
      <c r="J43" s="87" t="str">
        <f>IF(Passfedertyp=1,IF(Passfederform=1,"DIN 6885 - A - "&amp;typ,"DIN 6885 - B - "&amp;typ),IF(Passfederform=1,"DIN 6885 - A - "&amp;ttyp,"DIN 6885 - B - "&amp;ttyp))</f>
        <v>DIN 6885 - B - 12 x 8 x 45</v>
      </c>
      <c r="K43" s="83"/>
      <c r="M43" s="44"/>
      <c r="N43" s="45">
        <v>13</v>
      </c>
      <c r="O43" s="45"/>
    </row>
    <row r="44" spans="2:15" ht="15" customHeight="1">
      <c r="B44" s="80"/>
      <c r="C44" s="82" t="s">
        <v>44</v>
      </c>
      <c r="D44" s="88"/>
      <c r="E44" s="82"/>
      <c r="F44" s="82"/>
      <c r="G44" s="82"/>
      <c r="H44" s="82"/>
      <c r="I44" s="82"/>
      <c r="J44" s="82"/>
      <c r="K44" s="89"/>
      <c r="M44" s="44"/>
      <c r="N44" s="45">
        <v>14</v>
      </c>
      <c r="O44" s="45"/>
    </row>
    <row r="45" spans="2:15" ht="12.75" customHeight="1">
      <c r="B45" s="80"/>
      <c r="C45" s="90" t="s">
        <v>45</v>
      </c>
      <c r="D45" s="82"/>
      <c r="E45" s="90" t="s">
        <v>23</v>
      </c>
      <c r="F45" s="126">
        <f>F/(t_t*l*i*k)</f>
        <v>44.44444444444444</v>
      </c>
      <c r="G45" s="126"/>
      <c r="H45" s="82" t="s">
        <v>21</v>
      </c>
      <c r="I45" s="82"/>
      <c r="J45" s="82"/>
      <c r="K45" s="83"/>
      <c r="M45" s="44"/>
      <c r="N45" s="45">
        <v>15</v>
      </c>
      <c r="O45" s="45"/>
    </row>
    <row r="46" spans="2:15" ht="12.75" customHeight="1">
      <c r="B46" s="80"/>
      <c r="C46" s="81"/>
      <c r="D46" s="82"/>
      <c r="E46" s="82"/>
      <c r="F46" s="82"/>
      <c r="G46" s="82"/>
      <c r="H46" s="82"/>
      <c r="I46" s="82"/>
      <c r="J46" s="82"/>
      <c r="K46" s="83"/>
      <c r="M46" s="44"/>
      <c r="N46" s="45">
        <v>16</v>
      </c>
      <c r="O46" s="45"/>
    </row>
    <row r="47" spans="2:15" ht="12.75" customHeight="1">
      <c r="B47" s="80"/>
      <c r="C47" s="82" t="s">
        <v>40</v>
      </c>
      <c r="D47" s="82"/>
      <c r="E47" s="82"/>
      <c r="F47" s="86"/>
      <c r="G47" s="86"/>
      <c r="H47" s="82"/>
      <c r="I47" s="82"/>
      <c r="J47" s="82"/>
      <c r="K47" s="91"/>
      <c r="M47" s="44"/>
      <c r="N47" s="45">
        <v>17</v>
      </c>
      <c r="O47" s="45"/>
    </row>
    <row r="48" spans="2:15" ht="12.75" customHeight="1">
      <c r="B48" s="80"/>
      <c r="C48" s="90" t="s">
        <v>32</v>
      </c>
      <c r="D48" s="82"/>
      <c r="E48" s="90" t="s">
        <v>27</v>
      </c>
      <c r="F48" s="124">
        <f>p_mat*b_0</f>
        <v>62.99999999999999</v>
      </c>
      <c r="G48" s="124"/>
      <c r="H48" s="82" t="s">
        <v>21</v>
      </c>
      <c r="I48" s="82"/>
      <c r="J48" s="82"/>
      <c r="K48" s="83"/>
      <c r="M48" s="44"/>
      <c r="N48" s="45">
        <v>18</v>
      </c>
      <c r="O48" s="45"/>
    </row>
    <row r="49" spans="2:13" ht="12.75" customHeight="1">
      <c r="B49" s="80"/>
      <c r="C49" s="81"/>
      <c r="D49" s="82"/>
      <c r="E49" s="82"/>
      <c r="F49" s="86"/>
      <c r="G49" s="86"/>
      <c r="H49" s="82"/>
      <c r="I49" s="82"/>
      <c r="J49" s="82"/>
      <c r="K49" s="83"/>
      <c r="M49" s="4"/>
    </row>
    <row r="50" spans="2:16" ht="14.25" customHeight="1">
      <c r="B50" s="80"/>
      <c r="C50" s="82" t="s">
        <v>34</v>
      </c>
      <c r="D50" s="82"/>
      <c r="E50" s="90" t="s">
        <v>26</v>
      </c>
      <c r="F50" s="125">
        <f>p_zul/p</f>
        <v>1.4175</v>
      </c>
      <c r="G50" s="125"/>
      <c r="H50" s="121" t="str">
        <f>IF(Sicherheit&lt;1,"&lt;=  unterdimensioniert !","Passfederverbindung OK")</f>
        <v>Passfederverbindung OK</v>
      </c>
      <c r="I50" s="122"/>
      <c r="J50" s="123"/>
      <c r="K50" s="83"/>
      <c r="L50" s="3" t="s">
        <v>104</v>
      </c>
      <c r="M50" s="46" t="s">
        <v>105</v>
      </c>
      <c r="N50" s="47"/>
      <c r="O50" s="47"/>
      <c r="P50" s="48"/>
    </row>
    <row r="51" spans="2:16" ht="12.75" customHeight="1">
      <c r="B51" s="80"/>
      <c r="C51" s="82"/>
      <c r="D51" s="82"/>
      <c r="E51" s="90"/>
      <c r="F51" s="92"/>
      <c r="G51" s="92"/>
      <c r="H51" s="93"/>
      <c r="I51" s="82"/>
      <c r="J51" s="82"/>
      <c r="K51" s="83"/>
      <c r="M51" s="49" t="s">
        <v>108</v>
      </c>
      <c r="N51" s="50"/>
      <c r="O51" s="50"/>
      <c r="P51" s="51"/>
    </row>
    <row r="52" spans="2:16" ht="18" customHeight="1">
      <c r="B52" s="58" t="s">
        <v>119</v>
      </c>
      <c r="C52" s="67"/>
      <c r="D52" s="59"/>
      <c r="E52" s="59"/>
      <c r="F52" s="60"/>
      <c r="G52" s="59"/>
      <c r="H52" s="59" t="s">
        <v>120</v>
      </c>
      <c r="I52" s="59"/>
      <c r="J52" s="132" t="s">
        <v>121</v>
      </c>
      <c r="K52" s="133"/>
      <c r="M52" s="49" t="s">
        <v>106</v>
      </c>
      <c r="N52" s="50"/>
      <c r="O52" s="50"/>
      <c r="P52" s="51"/>
    </row>
    <row r="53" spans="13:16" ht="12.75" customHeight="1">
      <c r="M53" s="52" t="s">
        <v>107</v>
      </c>
      <c r="N53" s="53"/>
      <c r="O53" s="54"/>
      <c r="P53" s="55"/>
    </row>
    <row r="54" spans="1:15" ht="12.75" customHeight="1">
      <c r="A54" s="61"/>
      <c r="B54" s="61"/>
      <c r="C54" s="62"/>
      <c r="D54" s="61"/>
      <c r="E54" s="61"/>
      <c r="F54" s="61"/>
      <c r="G54" s="61"/>
      <c r="H54" s="61"/>
      <c r="I54" s="61"/>
      <c r="M54" s="4"/>
      <c r="O54" s="4"/>
    </row>
    <row r="55" spans="1:15" ht="12.75" customHeight="1">
      <c r="A55" s="61"/>
      <c r="B55" s="61"/>
      <c r="C55" s="62"/>
      <c r="D55" s="63"/>
      <c r="E55" s="61"/>
      <c r="F55" s="61"/>
      <c r="G55" s="64"/>
      <c r="H55" s="65"/>
      <c r="I55" s="61"/>
      <c r="M55" s="4"/>
      <c r="O55" s="4"/>
    </row>
    <row r="56" spans="1:15" ht="12.75" customHeight="1">
      <c r="A56" s="61"/>
      <c r="B56" s="61"/>
      <c r="C56" s="62"/>
      <c r="D56" s="61"/>
      <c r="E56" s="61"/>
      <c r="F56" s="61"/>
      <c r="G56" s="61"/>
      <c r="H56" s="61"/>
      <c r="I56" s="61"/>
      <c r="M56" s="4"/>
      <c r="O56" s="4"/>
    </row>
    <row r="57" spans="13:15" ht="12.75">
      <c r="M57" s="4"/>
      <c r="O57" s="4"/>
    </row>
    <row r="58" spans="13:15" ht="12.75">
      <c r="M58" s="4"/>
      <c r="O58" s="4"/>
    </row>
    <row r="59" spans="13:15" ht="12.75">
      <c r="M59" s="4"/>
      <c r="O59" s="4"/>
    </row>
    <row r="61" ht="12.75">
      <c r="P61" s="26"/>
    </row>
    <row r="178" ht="12.75">
      <c r="A178" s="66" t="s">
        <v>46</v>
      </c>
    </row>
  </sheetData>
  <sheetProtection password="C43E" sheet="1" formatCells="0"/>
  <mergeCells count="23">
    <mergeCell ref="J52:K52"/>
    <mergeCell ref="H50:J50"/>
    <mergeCell ref="F48:G48"/>
    <mergeCell ref="F50:G50"/>
    <mergeCell ref="F45:G45"/>
    <mergeCell ref="F42:G42"/>
    <mergeCell ref="M29:M30"/>
    <mergeCell ref="O3:P3"/>
    <mergeCell ref="B5:K5"/>
    <mergeCell ref="B4:K4"/>
    <mergeCell ref="B40:J40"/>
    <mergeCell ref="P29:Q29"/>
    <mergeCell ref="F33:G33"/>
    <mergeCell ref="F11:G11"/>
    <mergeCell ref="H26:I26"/>
    <mergeCell ref="B3:K3"/>
    <mergeCell ref="M27:O27"/>
    <mergeCell ref="H24:I24"/>
    <mergeCell ref="F8:G8"/>
    <mergeCell ref="P30:Q30"/>
    <mergeCell ref="P31:Q31"/>
    <mergeCell ref="M24:O24"/>
    <mergeCell ref="M25:O25"/>
  </mergeCells>
  <hyperlinks>
    <hyperlink ref="J52" r:id="rId1" display="http://www.maschinenelemente.biz"/>
  </hyperlinks>
  <printOptions horizontalCentered="1"/>
  <pageMargins left="1.062992125984252" right="0.6692913385826772" top="0.984251968503937" bottom="0.984251968503937" header="0.5118110236220472" footer="0.5118110236220472"/>
  <pageSetup fitToHeight="1" fitToWidth="1" horizontalDpi="600" verticalDpi="600" orientation="portrait" paperSize="9" r:id="rId6"/>
  <headerFooter alignWithMargins="0">
    <oddFooter>&amp;L&amp;F&amp;R&amp;D / &amp;T</oddFooter>
  </headerFooter>
  <drawing r:id="rId5"/>
  <legacyDrawing r:id="rId4"/>
  <oleObjects>
    <oleObject progId="AutoCAD LT.Drawing.16" shapeId="506338" r:id="rId2"/>
    <oleObject progId="AutoCAD LT.Drawing.16" shapeId="52853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R50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23.8515625" style="0" customWidth="1"/>
    <col min="2" max="4" width="11.421875" style="0" customWidth="1"/>
    <col min="5" max="6" width="13.00390625" style="0" customWidth="1"/>
    <col min="7" max="7" width="17.7109375" style="0" bestFit="1" customWidth="1"/>
    <col min="8" max="8" width="12.57421875" style="0" customWidth="1"/>
    <col min="9" max="9" width="4.28125" style="0" customWidth="1"/>
    <col min="10" max="10" width="11.421875" style="18" customWidth="1"/>
  </cols>
  <sheetData>
    <row r="4" spans="1:17" ht="12.75">
      <c r="A4" s="19" t="s">
        <v>0</v>
      </c>
      <c r="J4" s="129" t="s">
        <v>53</v>
      </c>
      <c r="K4" s="129"/>
      <c r="L4" s="129"/>
      <c r="M4" s="129"/>
      <c r="N4" s="129"/>
      <c r="O4" s="24"/>
      <c r="Q4" s="27" t="s">
        <v>89</v>
      </c>
    </row>
    <row r="5" spans="1:17" ht="12.75">
      <c r="A5" s="19">
        <v>1</v>
      </c>
      <c r="G5" s="18" t="s">
        <v>57</v>
      </c>
      <c r="H5" s="18">
        <f>VLOOKUP(d,J6:N19,3)</f>
        <v>3.9</v>
      </c>
      <c r="J5" s="25" t="s">
        <v>51</v>
      </c>
      <c r="K5" s="25" t="s">
        <v>52</v>
      </c>
      <c r="L5" s="25" t="s">
        <v>64</v>
      </c>
      <c r="M5" s="25" t="s">
        <v>65</v>
      </c>
      <c r="N5" s="25" t="s">
        <v>71</v>
      </c>
      <c r="O5" s="24"/>
      <c r="P5" s="28">
        <v>1</v>
      </c>
      <c r="Q5" s="19">
        <v>6</v>
      </c>
    </row>
    <row r="6" spans="1:17" ht="12.75">
      <c r="A6" s="19">
        <v>2</v>
      </c>
      <c r="B6" s="23">
        <v>1</v>
      </c>
      <c r="G6" s="18" t="s">
        <v>55</v>
      </c>
      <c r="H6" s="18">
        <f>VLOOKUP(d,J6:N19,4)</f>
        <v>6</v>
      </c>
      <c r="J6" s="19">
        <v>10.001</v>
      </c>
      <c r="K6" s="19">
        <v>17</v>
      </c>
      <c r="L6" s="19">
        <v>1.9</v>
      </c>
      <c r="M6" s="19">
        <v>3</v>
      </c>
      <c r="N6" s="20">
        <v>5</v>
      </c>
      <c r="O6" s="24"/>
      <c r="P6" s="29">
        <v>2</v>
      </c>
      <c r="Q6" s="20">
        <v>8</v>
      </c>
    </row>
    <row r="7" spans="1:17" ht="12.75">
      <c r="A7" t="s">
        <v>28</v>
      </c>
      <c r="G7" s="18" t="s">
        <v>72</v>
      </c>
      <c r="H7" s="18">
        <f>VLOOKUP(d,J6:N19,5)</f>
        <v>12</v>
      </c>
      <c r="J7" s="19">
        <v>17.001</v>
      </c>
      <c r="K7" s="19">
        <v>22</v>
      </c>
      <c r="L7" s="19">
        <v>2.5</v>
      </c>
      <c r="M7" s="19">
        <v>4</v>
      </c>
      <c r="N7" s="20">
        <v>6</v>
      </c>
      <c r="O7" s="24"/>
      <c r="P7" s="28">
        <v>3</v>
      </c>
      <c r="Q7" s="20">
        <v>10</v>
      </c>
    </row>
    <row r="8" spans="4:17" ht="12.75">
      <c r="D8" s="130" t="s">
        <v>69</v>
      </c>
      <c r="E8" s="130"/>
      <c r="F8" s="18"/>
      <c r="J8" s="19">
        <v>22.001</v>
      </c>
      <c r="K8" s="19">
        <v>30</v>
      </c>
      <c r="L8" s="19">
        <v>3.1</v>
      </c>
      <c r="M8" s="19">
        <v>5</v>
      </c>
      <c r="N8" s="20">
        <v>8</v>
      </c>
      <c r="O8" s="24"/>
      <c r="P8" s="29">
        <v>4</v>
      </c>
      <c r="Q8" s="20">
        <v>12</v>
      </c>
    </row>
    <row r="9" spans="4:17" ht="12.75">
      <c r="D9" s="21">
        <v>3</v>
      </c>
      <c r="E9" s="21">
        <f>VLOOKUP(D9,Passfeder!N31:O48,2,FALSE)</f>
        <v>90</v>
      </c>
      <c r="G9" s="24" t="s">
        <v>88</v>
      </c>
      <c r="H9" s="18">
        <f>l</f>
        <v>45</v>
      </c>
      <c r="J9" s="19">
        <v>30.001</v>
      </c>
      <c r="K9" s="19">
        <v>38</v>
      </c>
      <c r="L9" s="19">
        <v>3.7</v>
      </c>
      <c r="M9" s="19">
        <v>6</v>
      </c>
      <c r="N9" s="20">
        <v>10</v>
      </c>
      <c r="O9" s="24"/>
      <c r="P9" s="28">
        <v>5</v>
      </c>
      <c r="Q9" s="20">
        <v>14</v>
      </c>
    </row>
    <row r="10" spans="7:17" ht="12.75">
      <c r="G10" s="24" t="s">
        <v>94</v>
      </c>
      <c r="H10" s="18" t="str">
        <f>H7&amp;" x "&amp;h&amp;" x "&amp;l_nenn</f>
        <v>12 x 6 x 45</v>
      </c>
      <c r="J10" s="19">
        <v>38.001</v>
      </c>
      <c r="K10" s="19">
        <v>44</v>
      </c>
      <c r="L10" s="19">
        <v>3.9</v>
      </c>
      <c r="M10" s="19">
        <v>6</v>
      </c>
      <c r="N10" s="20">
        <v>12</v>
      </c>
      <c r="O10" s="24"/>
      <c r="P10" s="29">
        <v>6</v>
      </c>
      <c r="Q10" s="20">
        <v>16</v>
      </c>
    </row>
    <row r="11" spans="7:17" ht="12.75">
      <c r="G11" s="24"/>
      <c r="H11" s="18"/>
      <c r="J11" s="19">
        <v>44.001</v>
      </c>
      <c r="K11" s="19">
        <v>50</v>
      </c>
      <c r="L11" s="19">
        <v>4</v>
      </c>
      <c r="M11" s="19">
        <v>6</v>
      </c>
      <c r="N11" s="20">
        <v>14</v>
      </c>
      <c r="O11" s="24"/>
      <c r="P11" s="28">
        <v>7</v>
      </c>
      <c r="Q11" s="20">
        <v>18</v>
      </c>
    </row>
    <row r="12" spans="10:17" ht="12.75">
      <c r="J12" s="19">
        <v>50.001</v>
      </c>
      <c r="K12" s="19">
        <v>58</v>
      </c>
      <c r="L12" s="19">
        <v>4.7</v>
      </c>
      <c r="M12" s="19">
        <v>7</v>
      </c>
      <c r="N12" s="20">
        <v>16</v>
      </c>
      <c r="O12" s="24"/>
      <c r="P12" s="29">
        <v>8</v>
      </c>
      <c r="Q12" s="20">
        <v>20</v>
      </c>
    </row>
    <row r="13" spans="10:17" ht="12.75">
      <c r="J13" s="19">
        <v>58.001</v>
      </c>
      <c r="K13" s="19">
        <v>65</v>
      </c>
      <c r="L13" s="19">
        <v>4.8</v>
      </c>
      <c r="M13" s="19">
        <v>7</v>
      </c>
      <c r="N13" s="20">
        <v>18</v>
      </c>
      <c r="O13" s="24"/>
      <c r="P13" s="28">
        <v>9</v>
      </c>
      <c r="Q13" s="20">
        <v>22</v>
      </c>
    </row>
    <row r="14" spans="10:17" ht="12.75">
      <c r="J14" s="19">
        <v>65.001</v>
      </c>
      <c r="K14" s="19">
        <v>75</v>
      </c>
      <c r="L14" s="19">
        <v>5.4</v>
      </c>
      <c r="M14" s="19">
        <v>8</v>
      </c>
      <c r="N14" s="20">
        <v>20</v>
      </c>
      <c r="O14" s="24"/>
      <c r="P14" s="29">
        <v>10</v>
      </c>
      <c r="Q14" s="20">
        <v>25</v>
      </c>
    </row>
    <row r="15" spans="7:17" ht="12.75">
      <c r="G15" s="131" t="s">
        <v>54</v>
      </c>
      <c r="H15" s="131"/>
      <c r="J15" s="19">
        <v>75.001</v>
      </c>
      <c r="K15" s="19">
        <v>85</v>
      </c>
      <c r="L15" s="19">
        <v>6</v>
      </c>
      <c r="M15" s="19">
        <v>9</v>
      </c>
      <c r="N15" s="20">
        <v>22</v>
      </c>
      <c r="O15" s="24"/>
      <c r="P15" s="28">
        <v>11</v>
      </c>
      <c r="Q15" s="20">
        <v>28</v>
      </c>
    </row>
    <row r="16" spans="7:17" ht="12.75">
      <c r="G16" s="18" t="s">
        <v>56</v>
      </c>
      <c r="H16" s="18">
        <f>d</f>
        <v>40</v>
      </c>
      <c r="J16" s="19">
        <v>85.001</v>
      </c>
      <c r="K16" s="19">
        <v>95</v>
      </c>
      <c r="L16" s="19">
        <v>6.2</v>
      </c>
      <c r="M16" s="19">
        <v>9</v>
      </c>
      <c r="N16" s="20">
        <v>25</v>
      </c>
      <c r="O16" s="24"/>
      <c r="P16" s="29">
        <v>12</v>
      </c>
      <c r="Q16" s="20">
        <v>32</v>
      </c>
    </row>
    <row r="17" spans="7:17" ht="12.75">
      <c r="G17" s="18"/>
      <c r="J17" s="19">
        <v>95.001</v>
      </c>
      <c r="K17" s="19">
        <v>110</v>
      </c>
      <c r="L17" s="19">
        <v>6.9</v>
      </c>
      <c r="M17" s="19">
        <v>10</v>
      </c>
      <c r="N17" s="20">
        <v>28</v>
      </c>
      <c r="O17" s="24"/>
      <c r="P17" s="28">
        <v>13</v>
      </c>
      <c r="Q17" s="20">
        <v>36</v>
      </c>
    </row>
    <row r="18" spans="7:17" ht="12.75">
      <c r="G18" s="128" t="s">
        <v>59</v>
      </c>
      <c r="H18" s="128"/>
      <c r="J18" s="19">
        <v>110.001</v>
      </c>
      <c r="K18" s="19">
        <v>130</v>
      </c>
      <c r="L18" s="19">
        <v>7.6</v>
      </c>
      <c r="M18" s="19">
        <v>11</v>
      </c>
      <c r="N18" s="20">
        <v>32</v>
      </c>
      <c r="O18" s="24"/>
      <c r="P18" s="29">
        <v>14</v>
      </c>
      <c r="Q18" s="20">
        <v>40</v>
      </c>
    </row>
    <row r="19" spans="7:17" ht="12.75">
      <c r="G19" s="19" t="s">
        <v>50</v>
      </c>
      <c r="H19" s="19">
        <v>1</v>
      </c>
      <c r="J19" s="19">
        <v>130.001</v>
      </c>
      <c r="K19" s="19">
        <v>150</v>
      </c>
      <c r="L19" s="19">
        <v>8.3</v>
      </c>
      <c r="M19" s="19">
        <v>12</v>
      </c>
      <c r="N19" s="20">
        <v>36</v>
      </c>
      <c r="O19" s="24"/>
      <c r="P19" s="28">
        <v>15</v>
      </c>
      <c r="Q19" s="20">
        <v>45</v>
      </c>
    </row>
    <row r="20" spans="7:17" ht="12.75">
      <c r="G20" s="19" t="s">
        <v>60</v>
      </c>
      <c r="H20" s="19">
        <v>2</v>
      </c>
      <c r="O20" s="30"/>
      <c r="P20" s="29">
        <v>16</v>
      </c>
      <c r="Q20" s="20">
        <v>50</v>
      </c>
    </row>
    <row r="21" spans="7:17" ht="12.75">
      <c r="G21" s="19" t="s">
        <v>61</v>
      </c>
      <c r="H21" s="21">
        <v>2</v>
      </c>
      <c r="O21" s="30"/>
      <c r="P21" s="28">
        <v>17</v>
      </c>
      <c r="Q21" s="20">
        <v>56</v>
      </c>
    </row>
    <row r="22" spans="15:17" ht="12.75">
      <c r="O22" s="30"/>
      <c r="P22" s="29">
        <v>18</v>
      </c>
      <c r="Q22" s="20">
        <v>63</v>
      </c>
    </row>
    <row r="23" spans="10:17" ht="12.75">
      <c r="J23" s="129" t="s">
        <v>58</v>
      </c>
      <c r="K23" s="129"/>
      <c r="L23" s="129"/>
      <c r="M23" s="129"/>
      <c r="N23" s="129"/>
      <c r="O23" s="24"/>
      <c r="P23" s="28">
        <v>19</v>
      </c>
      <c r="Q23" s="20">
        <v>70</v>
      </c>
    </row>
    <row r="24" spans="7:17" ht="12.75">
      <c r="G24" s="18" t="s">
        <v>66</v>
      </c>
      <c r="H24" s="18">
        <f>VLOOKUP(d,J25:N50,3)</f>
        <v>5</v>
      </c>
      <c r="J24" s="25" t="s">
        <v>51</v>
      </c>
      <c r="K24" s="25" t="s">
        <v>52</v>
      </c>
      <c r="L24" s="25" t="s">
        <v>62</v>
      </c>
      <c r="M24" s="25" t="s">
        <v>63</v>
      </c>
      <c r="N24" s="25" t="s">
        <v>71</v>
      </c>
      <c r="O24" s="24"/>
      <c r="P24" s="29">
        <v>20</v>
      </c>
      <c r="Q24" s="20">
        <v>80</v>
      </c>
    </row>
    <row r="25" spans="7:17" ht="12.75">
      <c r="G25" s="18" t="s">
        <v>67</v>
      </c>
      <c r="H25" s="18">
        <f>VLOOKUP(d,J25:N50,4)</f>
        <v>8</v>
      </c>
      <c r="J25" s="19">
        <v>6.001</v>
      </c>
      <c r="K25" s="19">
        <v>8</v>
      </c>
      <c r="L25" s="19">
        <v>1.2</v>
      </c>
      <c r="M25" s="19">
        <v>2</v>
      </c>
      <c r="N25" s="20">
        <v>2</v>
      </c>
      <c r="O25" s="24"/>
      <c r="P25" s="28">
        <v>21</v>
      </c>
      <c r="Q25" s="20">
        <v>90</v>
      </c>
    </row>
    <row r="26" spans="7:17" ht="12.75">
      <c r="G26" s="24" t="s">
        <v>72</v>
      </c>
      <c r="H26" s="18">
        <f>VLOOKUP(d,J25:N50,5)</f>
        <v>12</v>
      </c>
      <c r="J26" s="19">
        <v>8.001</v>
      </c>
      <c r="K26" s="19">
        <v>10</v>
      </c>
      <c r="L26" s="19">
        <v>1.8</v>
      </c>
      <c r="M26" s="19">
        <v>3</v>
      </c>
      <c r="N26" s="20">
        <v>3</v>
      </c>
      <c r="O26" s="24"/>
      <c r="P26" s="29">
        <v>22</v>
      </c>
      <c r="Q26" s="20">
        <v>100</v>
      </c>
    </row>
    <row r="27" spans="10:17" ht="12.75">
      <c r="J27" s="19">
        <v>10.001</v>
      </c>
      <c r="K27" s="19">
        <v>12</v>
      </c>
      <c r="L27" s="19">
        <v>2.5</v>
      </c>
      <c r="M27" s="19">
        <v>4</v>
      </c>
      <c r="N27" s="20">
        <v>4</v>
      </c>
      <c r="O27" s="24"/>
      <c r="P27" s="28">
        <v>23</v>
      </c>
      <c r="Q27" s="20">
        <v>110</v>
      </c>
    </row>
    <row r="28" spans="7:17" ht="12.75">
      <c r="G28" s="24" t="s">
        <v>88</v>
      </c>
      <c r="H28" s="18">
        <f>l</f>
        <v>45</v>
      </c>
      <c r="J28" s="19">
        <v>12.001</v>
      </c>
      <c r="K28" s="19">
        <v>17</v>
      </c>
      <c r="L28" s="19">
        <v>3</v>
      </c>
      <c r="M28" s="19">
        <v>5</v>
      </c>
      <c r="N28" s="20">
        <v>5</v>
      </c>
      <c r="O28" s="24"/>
      <c r="P28" s="29">
        <v>24</v>
      </c>
      <c r="Q28" s="20">
        <v>125</v>
      </c>
    </row>
    <row r="29" spans="7:17" ht="12.75">
      <c r="G29" s="24" t="s">
        <v>94</v>
      </c>
      <c r="H29" s="18" t="str">
        <f>H26&amp;" x "&amp;hh&amp;" x "&amp;l_nenn</f>
        <v>12 x 8 x 45</v>
      </c>
      <c r="J29" s="19">
        <v>17.001</v>
      </c>
      <c r="K29" s="19">
        <v>22</v>
      </c>
      <c r="L29" s="19">
        <v>3.5</v>
      </c>
      <c r="M29" s="19">
        <v>6</v>
      </c>
      <c r="N29" s="20">
        <v>6</v>
      </c>
      <c r="O29" s="24"/>
      <c r="P29" s="28">
        <v>25</v>
      </c>
      <c r="Q29" s="20">
        <v>140</v>
      </c>
    </row>
    <row r="30" spans="1:17" ht="12.75">
      <c r="A30" t="s">
        <v>12</v>
      </c>
      <c r="D30" s="130" t="s">
        <v>68</v>
      </c>
      <c r="E30" s="130"/>
      <c r="F30" s="18"/>
      <c r="G30" s="24"/>
      <c r="H30" s="18"/>
      <c r="J30" s="19">
        <v>22.001</v>
      </c>
      <c r="K30" s="19">
        <v>30</v>
      </c>
      <c r="L30" s="19">
        <v>4</v>
      </c>
      <c r="M30" s="19">
        <v>7</v>
      </c>
      <c r="N30" s="20">
        <v>8</v>
      </c>
      <c r="O30" s="24"/>
      <c r="P30" s="29">
        <v>26</v>
      </c>
      <c r="Q30" s="20">
        <v>160</v>
      </c>
    </row>
    <row r="31" spans="1:17" ht="12.75">
      <c r="A31" s="22" t="s">
        <v>13</v>
      </c>
      <c r="B31" s="22">
        <v>1</v>
      </c>
      <c r="C31" s="22">
        <v>0.8</v>
      </c>
      <c r="D31" s="21">
        <v>2</v>
      </c>
      <c r="E31" s="21">
        <f>VLOOKUP(D31,B31:C35,2,FALSE)</f>
        <v>0.7</v>
      </c>
      <c r="J31" s="19">
        <v>30.001</v>
      </c>
      <c r="K31" s="19">
        <v>38</v>
      </c>
      <c r="L31" s="19">
        <v>5</v>
      </c>
      <c r="M31" s="19">
        <v>8</v>
      </c>
      <c r="N31" s="20">
        <v>10</v>
      </c>
      <c r="O31" s="24"/>
      <c r="P31" s="28">
        <v>27</v>
      </c>
      <c r="Q31" s="20">
        <v>180</v>
      </c>
    </row>
    <row r="32" spans="1:17" ht="12.75">
      <c r="A32" s="22" t="s">
        <v>14</v>
      </c>
      <c r="B32" s="22">
        <v>2</v>
      </c>
      <c r="C32" s="22">
        <v>0.7</v>
      </c>
      <c r="J32" s="19">
        <v>38.001</v>
      </c>
      <c r="K32" s="19">
        <v>44</v>
      </c>
      <c r="L32" s="19">
        <v>5</v>
      </c>
      <c r="M32" s="19">
        <v>8</v>
      </c>
      <c r="N32" s="20">
        <v>12</v>
      </c>
      <c r="O32" s="24"/>
      <c r="P32" s="29">
        <v>28</v>
      </c>
      <c r="Q32" s="20">
        <v>200</v>
      </c>
    </row>
    <row r="33" spans="1:17" ht="12.75">
      <c r="A33" s="22" t="s">
        <v>15</v>
      </c>
      <c r="B33" s="22">
        <v>3</v>
      </c>
      <c r="C33" s="22">
        <v>0.6</v>
      </c>
      <c r="J33" s="19">
        <v>44.001</v>
      </c>
      <c r="K33" s="19">
        <v>50</v>
      </c>
      <c r="L33" s="19">
        <v>5.5</v>
      </c>
      <c r="M33" s="19">
        <v>9</v>
      </c>
      <c r="N33" s="20">
        <v>14</v>
      </c>
      <c r="O33" s="24"/>
      <c r="P33" s="28">
        <v>29</v>
      </c>
      <c r="Q33" s="20">
        <v>220</v>
      </c>
    </row>
    <row r="34" spans="1:17" ht="12.75">
      <c r="A34" s="22" t="s">
        <v>16</v>
      </c>
      <c r="B34" s="22">
        <v>4</v>
      </c>
      <c r="C34" s="22">
        <v>0.45</v>
      </c>
      <c r="J34" s="19">
        <v>50.001</v>
      </c>
      <c r="K34" s="19">
        <v>58</v>
      </c>
      <c r="L34" s="19">
        <v>6</v>
      </c>
      <c r="M34" s="19">
        <v>10</v>
      </c>
      <c r="N34" s="20">
        <v>16</v>
      </c>
      <c r="O34" s="24"/>
      <c r="P34" s="29">
        <v>30</v>
      </c>
      <c r="Q34" s="20">
        <v>250</v>
      </c>
    </row>
    <row r="35" spans="1:17" ht="12.75">
      <c r="A35" s="22" t="s">
        <v>17</v>
      </c>
      <c r="B35" s="22">
        <v>5</v>
      </c>
      <c r="C35" s="22">
        <v>0.25</v>
      </c>
      <c r="J35" s="19">
        <v>58.001</v>
      </c>
      <c r="K35" s="19">
        <v>65</v>
      </c>
      <c r="L35" s="19">
        <v>7</v>
      </c>
      <c r="M35" s="19">
        <v>11</v>
      </c>
      <c r="N35" s="20">
        <v>18</v>
      </c>
      <c r="O35" s="24"/>
      <c r="P35" s="28">
        <v>31</v>
      </c>
      <c r="Q35" s="20">
        <v>280</v>
      </c>
    </row>
    <row r="36" spans="10:17" ht="12.75">
      <c r="J36" s="19">
        <v>65.001</v>
      </c>
      <c r="K36" s="19">
        <v>75</v>
      </c>
      <c r="L36" s="19">
        <v>7.5</v>
      </c>
      <c r="M36" s="19">
        <v>12</v>
      </c>
      <c r="N36" s="20">
        <v>20</v>
      </c>
      <c r="O36" s="24"/>
      <c r="P36" s="29">
        <v>32</v>
      </c>
      <c r="Q36" s="20">
        <v>320</v>
      </c>
    </row>
    <row r="37" spans="10:18" ht="12.75">
      <c r="J37" s="19">
        <v>75.001</v>
      </c>
      <c r="K37" s="19">
        <v>85</v>
      </c>
      <c r="L37" s="19">
        <v>9</v>
      </c>
      <c r="M37" s="19">
        <v>14</v>
      </c>
      <c r="N37" s="20">
        <v>22</v>
      </c>
      <c r="O37" s="24"/>
      <c r="P37" s="28" t="s">
        <v>92</v>
      </c>
      <c r="Q37" s="18">
        <v>15</v>
      </c>
      <c r="R37" s="18">
        <f>VLOOKUP(Q37,P5:Q36,2)</f>
        <v>45</v>
      </c>
    </row>
    <row r="38" spans="10:17" ht="12.75">
      <c r="J38" s="19">
        <v>85.001</v>
      </c>
      <c r="K38" s="19">
        <v>95</v>
      </c>
      <c r="L38" s="19">
        <v>9</v>
      </c>
      <c r="M38" s="19">
        <v>14</v>
      </c>
      <c r="N38" s="20">
        <v>25</v>
      </c>
      <c r="O38" s="24"/>
      <c r="Q38" s="18"/>
    </row>
    <row r="39" spans="10:18" ht="12.75">
      <c r="J39" s="19">
        <v>95.001</v>
      </c>
      <c r="K39" s="20">
        <v>110</v>
      </c>
      <c r="L39" s="20">
        <v>10</v>
      </c>
      <c r="M39" s="20">
        <v>16</v>
      </c>
      <c r="N39" s="20">
        <v>28</v>
      </c>
      <c r="O39" s="24"/>
      <c r="P39" s="128" t="s">
        <v>93</v>
      </c>
      <c r="Q39" s="128"/>
      <c r="R39" s="128"/>
    </row>
    <row r="40" spans="10:18" ht="12.75">
      <c r="J40" s="19">
        <v>110.001</v>
      </c>
      <c r="K40" s="20">
        <v>130</v>
      </c>
      <c r="L40" s="20">
        <v>11</v>
      </c>
      <c r="M40" s="20">
        <v>18</v>
      </c>
      <c r="N40" s="20">
        <v>32</v>
      </c>
      <c r="O40" s="24"/>
      <c r="P40" s="31">
        <v>1</v>
      </c>
      <c r="Q40" s="22" t="s">
        <v>82</v>
      </c>
      <c r="R40" s="22" t="s">
        <v>73</v>
      </c>
    </row>
    <row r="41" spans="10:18" ht="12.75">
      <c r="J41" s="19">
        <v>130.001</v>
      </c>
      <c r="K41" s="20">
        <v>150</v>
      </c>
      <c r="L41" s="20">
        <v>12</v>
      </c>
      <c r="M41" s="20">
        <v>20</v>
      </c>
      <c r="N41" s="20">
        <v>36</v>
      </c>
      <c r="O41" s="24"/>
      <c r="P41" s="31">
        <v>2</v>
      </c>
      <c r="Q41" s="22" t="s">
        <v>83</v>
      </c>
      <c r="R41" s="22" t="s">
        <v>77</v>
      </c>
    </row>
    <row r="42" spans="10:18" ht="12.75">
      <c r="J42" s="19">
        <v>150.001</v>
      </c>
      <c r="K42" s="20">
        <v>170</v>
      </c>
      <c r="L42" s="20">
        <v>13</v>
      </c>
      <c r="M42" s="20">
        <v>22</v>
      </c>
      <c r="N42" s="20">
        <v>40</v>
      </c>
      <c r="O42" s="24"/>
      <c r="P42" s="32" t="s">
        <v>92</v>
      </c>
      <c r="Q42" s="33">
        <v>2</v>
      </c>
      <c r="R42" s="34" t="str">
        <f>IF(Passfederform=1,R40,R41)</f>
        <v>Form B</v>
      </c>
    </row>
    <row r="43" spans="10:15" ht="12.75">
      <c r="J43" s="19">
        <v>170.001</v>
      </c>
      <c r="K43" s="20">
        <v>200</v>
      </c>
      <c r="L43" s="20">
        <v>15</v>
      </c>
      <c r="M43" s="20">
        <v>25</v>
      </c>
      <c r="N43" s="20">
        <v>45</v>
      </c>
      <c r="O43" s="24"/>
    </row>
    <row r="44" spans="10:15" ht="12.75">
      <c r="J44" s="19">
        <v>200.001</v>
      </c>
      <c r="K44" s="20">
        <v>230</v>
      </c>
      <c r="L44" s="20">
        <v>17</v>
      </c>
      <c r="M44" s="20">
        <v>28</v>
      </c>
      <c r="N44" s="20">
        <v>50</v>
      </c>
      <c r="O44" s="24"/>
    </row>
    <row r="45" spans="10:15" ht="12.75">
      <c r="J45" s="19">
        <v>230.001</v>
      </c>
      <c r="K45" s="20">
        <v>260</v>
      </c>
      <c r="L45" s="20">
        <v>20</v>
      </c>
      <c r="M45" s="20">
        <v>32</v>
      </c>
      <c r="N45" s="20">
        <v>56</v>
      </c>
      <c r="O45" s="24"/>
    </row>
    <row r="46" spans="10:15" ht="12.75">
      <c r="J46" s="19">
        <v>260.001</v>
      </c>
      <c r="K46" s="20">
        <v>290</v>
      </c>
      <c r="L46" s="20">
        <v>20</v>
      </c>
      <c r="M46" s="20">
        <v>32</v>
      </c>
      <c r="N46" s="20">
        <v>63</v>
      </c>
      <c r="O46" s="24"/>
    </row>
    <row r="47" spans="10:15" ht="12.75">
      <c r="J47" s="19">
        <v>290.001</v>
      </c>
      <c r="K47" s="20">
        <v>330</v>
      </c>
      <c r="L47" s="20">
        <v>22</v>
      </c>
      <c r="M47" s="20">
        <v>36</v>
      </c>
      <c r="N47" s="20">
        <v>70</v>
      </c>
      <c r="O47" s="24"/>
    </row>
    <row r="48" spans="10:15" ht="12.75">
      <c r="J48" s="19">
        <v>330.001</v>
      </c>
      <c r="K48" s="20">
        <v>380</v>
      </c>
      <c r="L48" s="20">
        <v>25</v>
      </c>
      <c r="M48" s="20">
        <v>40</v>
      </c>
      <c r="N48" s="20">
        <v>80</v>
      </c>
      <c r="O48" s="24"/>
    </row>
    <row r="49" spans="10:15" ht="12.75">
      <c r="J49" s="19">
        <v>380.001</v>
      </c>
      <c r="K49" s="20">
        <v>440</v>
      </c>
      <c r="L49" s="20">
        <v>28</v>
      </c>
      <c r="M49" s="20">
        <v>45</v>
      </c>
      <c r="N49" s="20">
        <v>90</v>
      </c>
      <c r="O49" s="24"/>
    </row>
    <row r="50" spans="10:15" ht="12.75">
      <c r="J50" s="19">
        <v>440.001</v>
      </c>
      <c r="K50" s="20">
        <v>500</v>
      </c>
      <c r="L50" s="20">
        <v>31</v>
      </c>
      <c r="M50" s="20">
        <v>50</v>
      </c>
      <c r="N50" s="20">
        <v>100</v>
      </c>
      <c r="O50" s="24"/>
    </row>
  </sheetData>
  <sheetProtection/>
  <mergeCells count="7">
    <mergeCell ref="P39:R39"/>
    <mergeCell ref="J4:N4"/>
    <mergeCell ref="J23:N23"/>
    <mergeCell ref="D30:E30"/>
    <mergeCell ref="D8:E8"/>
    <mergeCell ref="G15:H15"/>
    <mergeCell ref="G18:H1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AdminBigBoss</cp:lastModifiedBy>
  <cp:lastPrinted>2018-07-11T08:48:23Z</cp:lastPrinted>
  <dcterms:created xsi:type="dcterms:W3CDTF">2009-11-02T16:07:41Z</dcterms:created>
  <dcterms:modified xsi:type="dcterms:W3CDTF">2018-07-11T09:44:16Z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